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5850" tabRatio="601" activeTab="0"/>
  </bookViews>
  <sheets>
    <sheet name="январь к июлю" sheetId="1" r:id="rId1"/>
  </sheets>
  <definedNames/>
  <calcPr fullCalcOnLoad="1"/>
</workbook>
</file>

<file path=xl/sharedStrings.xml><?xml version="1.0" encoding="utf-8"?>
<sst xmlns="http://schemas.openxmlformats.org/spreadsheetml/2006/main" count="114" uniqueCount="35">
  <si>
    <t>Социальная норма площади жилья</t>
  </si>
  <si>
    <t>ГВС</t>
  </si>
  <si>
    <t>Газ на плитах</t>
  </si>
  <si>
    <t>Э/энергия</t>
  </si>
  <si>
    <t>Канализация</t>
  </si>
  <si>
    <t>Газ на плитах (с колонкой)</t>
  </si>
  <si>
    <t>Водоснабжение</t>
  </si>
  <si>
    <t>Тариф</t>
  </si>
  <si>
    <t>Отопление АГВ</t>
  </si>
  <si>
    <t>33 м2 (1 чел.)</t>
  </si>
  <si>
    <t>42 м2 (2 чел.)</t>
  </si>
  <si>
    <t>54 м2 (3 чел.)</t>
  </si>
  <si>
    <t>Центральное отопление</t>
  </si>
  <si>
    <t>Рост тарифа</t>
  </si>
  <si>
    <t>Норматив</t>
  </si>
  <si>
    <t>Содержание и ремонт жилья</t>
  </si>
  <si>
    <t>Сумма роста, руб.</t>
  </si>
  <si>
    <t>% роста</t>
  </si>
  <si>
    <t>103/82/72</t>
  </si>
  <si>
    <t>Дома, оборудованные водоснабжением, вооотведением, газовыми  плитами, газовыми водонагревателями, с  ЦО  (без лифта и без мусоропровода)</t>
  </si>
  <si>
    <t>Дома, оборудованные водоснабжением, вооотведением, газовыми плитами с газовыми водонагревателями, с  отоплением от АОГВ  (без лифта и без мусоропровода)</t>
  </si>
  <si>
    <t xml:space="preserve">                       </t>
  </si>
  <si>
    <t>Исп.Валова Г.А.</t>
  </si>
  <si>
    <t>Дома, оборудованные холодным и горячим водоснабжением, вооотведением, газовыми  плитами,  с  ЦО  (с лифтом и  мусоропроводом)</t>
  </si>
  <si>
    <t>Пример расчета суммы роста платы граждан за жилищно-коммунальные услуги с 1 июля 2019 года (по отношению к плате с 1.01.2019)</t>
  </si>
  <si>
    <t>с 01.01. 2019 (без ОДН)</t>
  </si>
  <si>
    <t>с 1.01.2019 (ОДН)</t>
  </si>
  <si>
    <t>с 1.07. 2019 (без ОДН)</t>
  </si>
  <si>
    <t>с 1.07.2019 (ОДН)</t>
  </si>
  <si>
    <t>с 1.01.2019</t>
  </si>
  <si>
    <t>с 1.07.2019</t>
  </si>
  <si>
    <t>Итого:    с 01.01. 2019</t>
  </si>
  <si>
    <t>Итого:    с 01.07. 2019</t>
  </si>
  <si>
    <t>проект       с 1.07.2019</t>
  </si>
  <si>
    <t>Обращение с ТКО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</si>
</sst>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#,##0.0"/>
    <numFmt numFmtId="178" formatCode="0.0%"/>
    <numFmt numFmtId="179" formatCode="0.0000"/>
    <numFmt numFmtId="180" formatCode="0.00000"/>
    <numFmt numFmtId="181" formatCode="0.000%"/>
    <numFmt numFmtId="182" formatCode="0.000000"/>
    <numFmt numFmtId="183" formatCode="0.0000000"/>
    <numFmt numFmtId="184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8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center"/>
    </xf>
    <xf numFmtId="178" fontId="8" fillId="0" borderId="12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78" fontId="8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78" fontId="8" fillId="0" borderId="12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3">
      <selection activeCell="Q21" sqref="Q21"/>
    </sheetView>
  </sheetViews>
  <sheetFormatPr defaultColWidth="9.00390625" defaultRowHeight="12.75"/>
  <cols>
    <col min="1" max="1" width="14.00390625" style="0" customWidth="1"/>
    <col min="2" max="2" width="7.75390625" style="0" customWidth="1"/>
    <col min="3" max="3" width="8.375" style="0" customWidth="1"/>
    <col min="4" max="5" width="8.625" style="0" customWidth="1"/>
    <col min="6" max="6" width="8.875" style="0" customWidth="1"/>
    <col min="7" max="7" width="8.75390625" style="0" customWidth="1"/>
    <col min="8" max="8" width="8.00390625" style="0" customWidth="1"/>
    <col min="9" max="9" width="9.125" style="0" customWidth="1"/>
    <col min="10" max="10" width="8.875" style="0" customWidth="1"/>
    <col min="11" max="11" width="8.625" style="0" customWidth="1"/>
    <col min="12" max="12" width="8.125" style="0" customWidth="1"/>
    <col min="13" max="13" width="8.375" style="0" customWidth="1"/>
    <col min="14" max="14" width="7.625" style="0" customWidth="1"/>
    <col min="15" max="15" width="8.375" style="0" customWidth="1"/>
    <col min="16" max="16" width="7.875" style="0" customWidth="1"/>
    <col min="17" max="19" width="8.625" style="0" customWidth="1"/>
    <col min="20" max="20" width="8.25390625" style="0" customWidth="1"/>
    <col min="21" max="21" width="7.75390625" style="0" customWidth="1"/>
    <col min="22" max="22" width="8.375" style="0" customWidth="1"/>
    <col min="23" max="23" width="7.625" style="0" customWidth="1"/>
    <col min="24" max="24" width="12.125" style="0" bestFit="1" customWidth="1"/>
  </cols>
  <sheetData>
    <row r="1" spans="1:23" ht="35.25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35.2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52"/>
      <c r="V2" s="52"/>
      <c r="W2" s="52"/>
    </row>
    <row r="3" spans="1:33" ht="21" customHeight="1">
      <c r="A3" s="10"/>
      <c r="B3" s="10"/>
      <c r="C3" s="10"/>
      <c r="D3" s="10"/>
      <c r="E3" s="10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3"/>
      <c r="S3" s="53"/>
      <c r="T3" s="10"/>
      <c r="U3" s="10"/>
      <c r="V3" s="10"/>
      <c r="W3" s="7"/>
      <c r="X3" s="7"/>
      <c r="Y3" s="7"/>
      <c r="Z3" s="7"/>
      <c r="AA3" s="7"/>
      <c r="AB3" s="1"/>
      <c r="AC3" s="1"/>
      <c r="AD3" s="1"/>
      <c r="AE3" s="1"/>
      <c r="AF3" s="1"/>
      <c r="AG3" s="1"/>
    </row>
    <row r="4" spans="1:33" ht="40.5" customHeight="1">
      <c r="A4" s="74" t="s">
        <v>0</v>
      </c>
      <c r="B4" s="65" t="s">
        <v>15</v>
      </c>
      <c r="C4" s="66"/>
      <c r="D4" s="66"/>
      <c r="E4" s="67"/>
      <c r="F4" s="58" t="s">
        <v>12</v>
      </c>
      <c r="G4" s="59"/>
      <c r="H4" s="58" t="s">
        <v>6</v>
      </c>
      <c r="I4" s="68"/>
      <c r="J4" s="58" t="s">
        <v>4</v>
      </c>
      <c r="K4" s="59"/>
      <c r="L4" s="58" t="s">
        <v>2</v>
      </c>
      <c r="M4" s="59"/>
      <c r="N4" s="58" t="s">
        <v>3</v>
      </c>
      <c r="O4" s="59"/>
      <c r="P4" s="60" t="s">
        <v>1</v>
      </c>
      <c r="Q4" s="60"/>
      <c r="R4" s="58" t="s">
        <v>34</v>
      </c>
      <c r="S4" s="59"/>
      <c r="T4" s="60" t="s">
        <v>31</v>
      </c>
      <c r="U4" s="60" t="s">
        <v>32</v>
      </c>
      <c r="V4" s="72" t="s">
        <v>17</v>
      </c>
      <c r="W4" s="69" t="s">
        <v>16</v>
      </c>
      <c r="AA4" s="1"/>
      <c r="AB4" s="1"/>
      <c r="AC4" s="1"/>
      <c r="AD4" s="1"/>
      <c r="AE4" s="1"/>
      <c r="AF4" s="1"/>
      <c r="AG4" s="1"/>
    </row>
    <row r="5" spans="1:33" ht="45.75" customHeight="1">
      <c r="A5" s="75"/>
      <c r="B5" s="45" t="s">
        <v>25</v>
      </c>
      <c r="C5" s="45" t="s">
        <v>26</v>
      </c>
      <c r="D5" s="45" t="s">
        <v>27</v>
      </c>
      <c r="E5" s="45" t="s">
        <v>28</v>
      </c>
      <c r="F5" s="45" t="s">
        <v>29</v>
      </c>
      <c r="G5" s="45" t="s">
        <v>30</v>
      </c>
      <c r="H5" s="45" t="s">
        <v>29</v>
      </c>
      <c r="I5" s="45" t="s">
        <v>30</v>
      </c>
      <c r="J5" s="45" t="s">
        <v>29</v>
      </c>
      <c r="K5" s="45" t="s">
        <v>30</v>
      </c>
      <c r="L5" s="45" t="s">
        <v>29</v>
      </c>
      <c r="M5" s="45" t="s">
        <v>33</v>
      </c>
      <c r="N5" s="45" t="s">
        <v>29</v>
      </c>
      <c r="O5" s="45" t="s">
        <v>30</v>
      </c>
      <c r="P5" s="45" t="s">
        <v>29</v>
      </c>
      <c r="Q5" s="45" t="s">
        <v>30</v>
      </c>
      <c r="R5" s="45" t="s">
        <v>29</v>
      </c>
      <c r="S5" s="45" t="s">
        <v>30</v>
      </c>
      <c r="T5" s="60"/>
      <c r="U5" s="60"/>
      <c r="V5" s="72"/>
      <c r="W5" s="69"/>
      <c r="AA5" s="1"/>
      <c r="AB5" s="1"/>
      <c r="AC5" s="1"/>
      <c r="AD5" s="1"/>
      <c r="AE5" s="1"/>
      <c r="AF5" s="1"/>
      <c r="AG5" s="1"/>
    </row>
    <row r="6" spans="1:33" ht="18.75" customHeight="1">
      <c r="A6" s="15" t="s">
        <v>14</v>
      </c>
      <c r="B6" s="43">
        <v>18</v>
      </c>
      <c r="C6" s="43"/>
      <c r="D6" s="43">
        <v>18</v>
      </c>
      <c r="E6" s="43"/>
      <c r="F6" s="13">
        <v>0.0176</v>
      </c>
      <c r="G6" s="13">
        <v>0.0176</v>
      </c>
      <c r="H6" s="13">
        <v>5.724</v>
      </c>
      <c r="I6" s="13">
        <v>5.724</v>
      </c>
      <c r="J6" s="13">
        <v>9.135</v>
      </c>
      <c r="K6" s="13">
        <v>9.135</v>
      </c>
      <c r="L6" s="13">
        <v>11</v>
      </c>
      <c r="M6" s="13">
        <v>11</v>
      </c>
      <c r="N6" s="55" t="s">
        <v>18</v>
      </c>
      <c r="O6" s="56"/>
      <c r="P6" s="13">
        <v>3.411</v>
      </c>
      <c r="Q6" s="13">
        <v>3.411</v>
      </c>
      <c r="R6" s="13">
        <v>0.0083</v>
      </c>
      <c r="S6" s="13">
        <v>0.0083</v>
      </c>
      <c r="T6" s="13"/>
      <c r="U6" s="16"/>
      <c r="V6" s="14"/>
      <c r="W6" s="19"/>
      <c r="AA6" s="1"/>
      <c r="AB6" s="1"/>
      <c r="AC6" s="1"/>
      <c r="AD6" s="1"/>
      <c r="AE6" s="1"/>
      <c r="AF6" s="1"/>
      <c r="AG6" s="1"/>
    </row>
    <row r="7" spans="1:33" ht="15.75" customHeight="1">
      <c r="A7" s="15" t="s">
        <v>7</v>
      </c>
      <c r="B7" s="15">
        <v>31.68</v>
      </c>
      <c r="C7" s="15">
        <v>1.55</v>
      </c>
      <c r="D7" s="15">
        <v>32.63</v>
      </c>
      <c r="E7" s="51">
        <v>1.59</v>
      </c>
      <c r="F7" s="17">
        <v>2355.84</v>
      </c>
      <c r="G7" s="17">
        <v>2402.94</v>
      </c>
      <c r="H7" s="17">
        <v>25.76</v>
      </c>
      <c r="I7" s="17">
        <v>26.78</v>
      </c>
      <c r="J7" s="17">
        <v>20.93</v>
      </c>
      <c r="K7" s="17">
        <v>21.76</v>
      </c>
      <c r="L7" s="18">
        <v>6.02576</v>
      </c>
      <c r="M7" s="18">
        <v>6.11012</v>
      </c>
      <c r="N7" s="17">
        <v>3.64</v>
      </c>
      <c r="O7" s="17">
        <v>3.71</v>
      </c>
      <c r="P7" s="17">
        <v>133.97</v>
      </c>
      <c r="Q7" s="17">
        <v>137.15</v>
      </c>
      <c r="R7" s="17">
        <v>593.54</v>
      </c>
      <c r="S7" s="17">
        <v>609.62</v>
      </c>
      <c r="T7" s="13"/>
      <c r="U7" s="16"/>
      <c r="V7" s="14"/>
      <c r="W7" s="39"/>
      <c r="AA7" s="1"/>
      <c r="AB7" s="1"/>
      <c r="AC7" s="1"/>
      <c r="AD7" s="1"/>
      <c r="AE7" s="1"/>
      <c r="AF7" s="1"/>
      <c r="AG7" s="1"/>
    </row>
    <row r="8" spans="1:33" ht="15.75">
      <c r="A8" s="19" t="s">
        <v>9</v>
      </c>
      <c r="B8" s="50">
        <f>B7*33</f>
        <v>1045.44</v>
      </c>
      <c r="C8" s="50">
        <f>C7*33</f>
        <v>51.15</v>
      </c>
      <c r="D8" s="50">
        <f>D7*33</f>
        <v>1076.7900000000002</v>
      </c>
      <c r="E8" s="50">
        <f>E7*33</f>
        <v>52.470000000000006</v>
      </c>
      <c r="F8" s="50">
        <f>F6*F7*33</f>
        <v>1368.2718720000003</v>
      </c>
      <c r="G8" s="50">
        <f>G6*G7*33</f>
        <v>1395.6275520000002</v>
      </c>
      <c r="H8" s="50">
        <f aca="true" t="shared" si="0" ref="H8:Q8">H6*H7*1</f>
        <v>147.45024</v>
      </c>
      <c r="I8" s="50">
        <f t="shared" si="0"/>
        <v>153.28872</v>
      </c>
      <c r="J8" s="50">
        <f t="shared" si="0"/>
        <v>191.19555</v>
      </c>
      <c r="K8" s="50">
        <f t="shared" si="0"/>
        <v>198.7776</v>
      </c>
      <c r="L8" s="50">
        <f t="shared" si="0"/>
        <v>66.28336</v>
      </c>
      <c r="M8" s="50">
        <f t="shared" si="0"/>
        <v>67.21132</v>
      </c>
      <c r="N8" s="50">
        <f>103*1*N7</f>
        <v>374.92</v>
      </c>
      <c r="O8" s="50">
        <f>103*1*O7</f>
        <v>382.13</v>
      </c>
      <c r="P8" s="50">
        <f>P6*P7*1</f>
        <v>456.97167</v>
      </c>
      <c r="Q8" s="50">
        <f t="shared" si="0"/>
        <v>467.81865000000005</v>
      </c>
      <c r="R8" s="50">
        <f>R6*R7*33</f>
        <v>162.57060599999997</v>
      </c>
      <c r="S8" s="50">
        <f>S6*S7*33</f>
        <v>166.974918</v>
      </c>
      <c r="T8" s="22">
        <f>B8+C8+F8+H8+J8+L8+N8+P8+R8</f>
        <v>3864.253298</v>
      </c>
      <c r="U8" s="22">
        <f>D8+E8+G8+I8+K8+M8+O8+Q8+S8</f>
        <v>3961.08876</v>
      </c>
      <c r="V8" s="40">
        <f>U8/T8</f>
        <v>1.025059294650824</v>
      </c>
      <c r="W8" s="22">
        <f>U8-T8</f>
        <v>96.835462</v>
      </c>
      <c r="AA8" s="1"/>
      <c r="AB8" s="1"/>
      <c r="AC8" s="1"/>
      <c r="AD8" s="1"/>
      <c r="AE8" s="1"/>
      <c r="AF8" s="1"/>
      <c r="AG8" s="1"/>
    </row>
    <row r="9" spans="1:33" ht="15.75">
      <c r="A9" s="19" t="s">
        <v>10</v>
      </c>
      <c r="B9" s="50">
        <f>B7*42</f>
        <v>1330.56</v>
      </c>
      <c r="C9" s="50">
        <f>C7*42</f>
        <v>65.10000000000001</v>
      </c>
      <c r="D9" s="50">
        <f>D7*42</f>
        <v>1370.46</v>
      </c>
      <c r="E9" s="50">
        <f>E7*42</f>
        <v>66.78</v>
      </c>
      <c r="F9" s="50">
        <f>F6*F7*42</f>
        <v>1741.4369280000003</v>
      </c>
      <c r="G9" s="50">
        <f>G6*G7*42</f>
        <v>1776.253248</v>
      </c>
      <c r="H9" s="50">
        <f aca="true" t="shared" si="1" ref="H9:Q9">H6*H7*2</f>
        <v>294.90048</v>
      </c>
      <c r="I9" s="50">
        <f t="shared" si="1"/>
        <v>306.57744</v>
      </c>
      <c r="J9" s="50">
        <f t="shared" si="1"/>
        <v>382.3911</v>
      </c>
      <c r="K9" s="50">
        <f t="shared" si="1"/>
        <v>397.5552</v>
      </c>
      <c r="L9" s="50">
        <f t="shared" si="1"/>
        <v>132.56672</v>
      </c>
      <c r="M9" s="50">
        <f t="shared" si="1"/>
        <v>134.42264</v>
      </c>
      <c r="N9" s="50">
        <f>82*2*N7</f>
        <v>596.96</v>
      </c>
      <c r="O9" s="50">
        <f>82*2*O7</f>
        <v>608.4399999999999</v>
      </c>
      <c r="P9" s="50">
        <f t="shared" si="1"/>
        <v>913.94334</v>
      </c>
      <c r="Q9" s="50">
        <f t="shared" si="1"/>
        <v>935.6373000000001</v>
      </c>
      <c r="R9" s="50">
        <f>R6*R7*42</f>
        <v>206.90804399999996</v>
      </c>
      <c r="S9" s="50">
        <f>S6*S7*42</f>
        <v>212.513532</v>
      </c>
      <c r="T9" s="22">
        <f>B9+C9+F9+H9+J9+L9+N9+P9+R9</f>
        <v>5664.766611999999</v>
      </c>
      <c r="U9" s="22">
        <f>D9+E9+G9+I9+K9+M9+O9+Q9+S9</f>
        <v>5808.639359999999</v>
      </c>
      <c r="V9" s="40">
        <f>U9/T9</f>
        <v>1.0253978244567439</v>
      </c>
      <c r="W9" s="22">
        <f>U9-T9</f>
        <v>143.87274799999977</v>
      </c>
      <c r="AA9" s="1"/>
      <c r="AB9" s="1"/>
      <c r="AC9" s="1"/>
      <c r="AD9" s="1"/>
      <c r="AE9" s="1"/>
      <c r="AF9" s="1"/>
      <c r="AG9" s="1"/>
    </row>
    <row r="10" spans="1:33" ht="15.75">
      <c r="A10" s="19" t="s">
        <v>11</v>
      </c>
      <c r="B10" s="50">
        <f>B7*54</f>
        <v>1710.72</v>
      </c>
      <c r="C10" s="50">
        <f>C7*54</f>
        <v>83.7</v>
      </c>
      <c r="D10" s="50">
        <f>D7*54</f>
        <v>1762.0200000000002</v>
      </c>
      <c r="E10" s="50">
        <f>E7*54</f>
        <v>85.86</v>
      </c>
      <c r="F10" s="50">
        <f>F6*F7*54</f>
        <v>2238.9903360000003</v>
      </c>
      <c r="G10" s="50">
        <f>G6*G7*54</f>
        <v>2283.754176</v>
      </c>
      <c r="H10" s="50">
        <f aca="true" t="shared" si="2" ref="H10:Q10">H6*H7*3</f>
        <v>442.35072</v>
      </c>
      <c r="I10" s="50">
        <f t="shared" si="2"/>
        <v>459.86616000000004</v>
      </c>
      <c r="J10" s="50">
        <f t="shared" si="2"/>
        <v>573.58665</v>
      </c>
      <c r="K10" s="50">
        <f t="shared" si="2"/>
        <v>596.3328</v>
      </c>
      <c r="L10" s="50">
        <f t="shared" si="2"/>
        <v>198.85008</v>
      </c>
      <c r="M10" s="50">
        <f t="shared" si="2"/>
        <v>201.63396</v>
      </c>
      <c r="N10" s="50">
        <f>72*3*N7</f>
        <v>786.24</v>
      </c>
      <c r="O10" s="50">
        <f>72*3*O7</f>
        <v>801.36</v>
      </c>
      <c r="P10" s="50">
        <f t="shared" si="2"/>
        <v>1370.9150100000002</v>
      </c>
      <c r="Q10" s="50">
        <f t="shared" si="2"/>
        <v>1403.45595</v>
      </c>
      <c r="R10" s="50">
        <f>R6*R7*54</f>
        <v>266.02462799999995</v>
      </c>
      <c r="S10" s="50">
        <f>S6*S7*54</f>
        <v>273.23168400000003</v>
      </c>
      <c r="T10" s="22">
        <f>B10+C10+F10+H10+J10+L10+N10+P10+R10</f>
        <v>7671.377424000001</v>
      </c>
      <c r="U10" s="22">
        <f>D10+E10+G10+I10+K10+M10+O10+Q10+S10</f>
        <v>7867.514729999999</v>
      </c>
      <c r="V10" s="40">
        <f>U10/T10</f>
        <v>1.0255674170568612</v>
      </c>
      <c r="W10" s="22">
        <f>U10-T10</f>
        <v>196.1373059999978</v>
      </c>
      <c r="AA10" s="1"/>
      <c r="AB10" s="1"/>
      <c r="AC10" s="1"/>
      <c r="AD10" s="1"/>
      <c r="AE10" s="1"/>
      <c r="AF10" s="1"/>
      <c r="AG10" s="1"/>
    </row>
    <row r="11" spans="1:33" ht="15.75">
      <c r="A11" s="23" t="s">
        <v>13</v>
      </c>
      <c r="B11" s="23"/>
      <c r="C11" s="23"/>
      <c r="D11" s="31">
        <f>D7/B7</f>
        <v>1.029987373737374</v>
      </c>
      <c r="E11" s="31">
        <f>E7/C7</f>
        <v>1.0258064516129033</v>
      </c>
      <c r="F11" s="20"/>
      <c r="G11" s="24">
        <f>G7/F7</f>
        <v>1.019992868785656</v>
      </c>
      <c r="H11" s="24"/>
      <c r="I11" s="24">
        <f>I7/H7</f>
        <v>1.0395962732919255</v>
      </c>
      <c r="J11" s="24"/>
      <c r="K11" s="24">
        <f>K7/J7</f>
        <v>1.0396559961777354</v>
      </c>
      <c r="L11" s="24"/>
      <c r="M11" s="24">
        <f>M7/L7</f>
        <v>1.013999893789331</v>
      </c>
      <c r="N11" s="24"/>
      <c r="O11" s="24">
        <f>O7/N7</f>
        <v>1.0192307692307692</v>
      </c>
      <c r="P11" s="24"/>
      <c r="Q11" s="24">
        <f>Q7/P7</f>
        <v>1.0237366574606255</v>
      </c>
      <c r="R11" s="24"/>
      <c r="S11" s="24">
        <f>S7/R7</f>
        <v>1.0270916871651448</v>
      </c>
      <c r="T11" s="24"/>
      <c r="U11" s="25"/>
      <c r="V11" s="26"/>
      <c r="W11" s="19"/>
      <c r="AA11" s="1"/>
      <c r="AB11" s="1"/>
      <c r="AC11" s="1"/>
      <c r="AD11" s="1"/>
      <c r="AE11" s="1"/>
      <c r="AF11" s="1"/>
      <c r="AG11" s="1"/>
    </row>
    <row r="12" spans="1:33" ht="33" customHeight="1">
      <c r="A12" s="61" t="s">
        <v>19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41"/>
      <c r="V12" s="41"/>
      <c r="W12" s="9"/>
      <c r="X12" s="9"/>
      <c r="Y12" s="9"/>
      <c r="Z12" s="9"/>
      <c r="AA12" s="9"/>
      <c r="AB12" s="1"/>
      <c r="AC12" s="1"/>
      <c r="AD12" s="1"/>
      <c r="AE12" s="1"/>
      <c r="AF12" s="1"/>
      <c r="AG12" s="1"/>
    </row>
    <row r="13" spans="1:33" ht="9.75" customHeight="1">
      <c r="A13" s="11"/>
      <c r="B13" s="11"/>
      <c r="C13" s="11"/>
      <c r="D13" s="11"/>
      <c r="E13" s="11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4"/>
      <c r="X13" s="6"/>
      <c r="Y13" s="2"/>
      <c r="Z13" s="4"/>
      <c r="AA13" s="4"/>
      <c r="AB13" s="6"/>
      <c r="AC13" s="1"/>
      <c r="AD13" s="1"/>
      <c r="AE13" s="1"/>
      <c r="AF13" s="1"/>
      <c r="AG13" s="1"/>
    </row>
    <row r="14" spans="1:33" ht="37.5" customHeight="1">
      <c r="A14" s="69" t="s">
        <v>0</v>
      </c>
      <c r="B14" s="65" t="s">
        <v>15</v>
      </c>
      <c r="C14" s="66"/>
      <c r="D14" s="66"/>
      <c r="E14" s="67"/>
      <c r="F14" s="58" t="s">
        <v>12</v>
      </c>
      <c r="G14" s="59"/>
      <c r="H14" s="58" t="s">
        <v>6</v>
      </c>
      <c r="I14" s="68"/>
      <c r="J14" s="60" t="s">
        <v>4</v>
      </c>
      <c r="K14" s="60"/>
      <c r="L14" s="60" t="s">
        <v>5</v>
      </c>
      <c r="M14" s="60"/>
      <c r="N14" s="58" t="s">
        <v>3</v>
      </c>
      <c r="O14" s="59"/>
      <c r="P14" s="65" t="s">
        <v>34</v>
      </c>
      <c r="Q14" s="76"/>
      <c r="R14" s="60" t="s">
        <v>31</v>
      </c>
      <c r="S14" s="60" t="s">
        <v>32</v>
      </c>
      <c r="T14" s="72" t="s">
        <v>17</v>
      </c>
      <c r="U14" s="69" t="s">
        <v>16</v>
      </c>
      <c r="V14" s="12"/>
      <c r="W14" s="4"/>
      <c r="X14" s="6"/>
      <c r="Y14" s="2"/>
      <c r="Z14" s="4"/>
      <c r="AA14" s="4"/>
      <c r="AB14" s="6"/>
      <c r="AC14" s="1"/>
      <c r="AD14" s="1"/>
      <c r="AE14" s="1"/>
      <c r="AF14" s="1"/>
      <c r="AG14" s="1"/>
    </row>
    <row r="15" spans="1:33" ht="39.75" customHeight="1">
      <c r="A15" s="69"/>
      <c r="B15" s="45" t="s">
        <v>25</v>
      </c>
      <c r="C15" s="45" t="s">
        <v>26</v>
      </c>
      <c r="D15" s="45" t="s">
        <v>27</v>
      </c>
      <c r="E15" s="45" t="s">
        <v>28</v>
      </c>
      <c r="F15" s="45" t="s">
        <v>29</v>
      </c>
      <c r="G15" s="45" t="s">
        <v>30</v>
      </c>
      <c r="H15" s="45" t="s">
        <v>29</v>
      </c>
      <c r="I15" s="45" t="s">
        <v>30</v>
      </c>
      <c r="J15" s="45" t="s">
        <v>29</v>
      </c>
      <c r="K15" s="45" t="s">
        <v>30</v>
      </c>
      <c r="L15" s="45" t="s">
        <v>29</v>
      </c>
      <c r="M15" s="45" t="s">
        <v>33</v>
      </c>
      <c r="N15" s="45" t="s">
        <v>29</v>
      </c>
      <c r="O15" s="45" t="s">
        <v>30</v>
      </c>
      <c r="P15" s="45" t="s">
        <v>29</v>
      </c>
      <c r="Q15" s="45" t="s">
        <v>30</v>
      </c>
      <c r="R15" s="60"/>
      <c r="S15" s="60"/>
      <c r="T15" s="72"/>
      <c r="U15" s="69"/>
      <c r="V15" s="12"/>
      <c r="W15" s="4"/>
      <c r="X15" s="6"/>
      <c r="Y15" s="2"/>
      <c r="Z15" s="4"/>
      <c r="AA15" s="4"/>
      <c r="AB15" s="6"/>
      <c r="AC15" s="1"/>
      <c r="AD15" s="1"/>
      <c r="AE15" s="1"/>
      <c r="AF15" s="1"/>
      <c r="AG15" s="1"/>
    </row>
    <row r="16" spans="1:33" ht="16.5" customHeight="1">
      <c r="A16" s="15" t="s">
        <v>14</v>
      </c>
      <c r="B16" s="15">
        <v>18</v>
      </c>
      <c r="C16" s="15"/>
      <c r="D16" s="15">
        <v>18</v>
      </c>
      <c r="E16" s="15"/>
      <c r="F16" s="13">
        <v>0.0176</v>
      </c>
      <c r="G16" s="13">
        <v>0.0176</v>
      </c>
      <c r="H16" s="49">
        <v>6.74</v>
      </c>
      <c r="I16" s="49">
        <v>6.74</v>
      </c>
      <c r="J16" s="49">
        <v>6.74</v>
      </c>
      <c r="K16" s="49">
        <v>6.74</v>
      </c>
      <c r="L16" s="13">
        <v>28.2</v>
      </c>
      <c r="M16" s="13">
        <v>28.2</v>
      </c>
      <c r="N16" s="55" t="s">
        <v>18</v>
      </c>
      <c r="O16" s="56"/>
      <c r="P16" s="19">
        <v>0.0083</v>
      </c>
      <c r="Q16" s="19">
        <v>0.0083</v>
      </c>
      <c r="R16" s="13"/>
      <c r="S16" s="13"/>
      <c r="T16" s="13"/>
      <c r="U16" s="19"/>
      <c r="V16" s="12"/>
      <c r="W16" s="4"/>
      <c r="X16" s="6"/>
      <c r="Y16" s="2"/>
      <c r="Z16" s="4"/>
      <c r="AA16" s="4"/>
      <c r="AB16" s="6"/>
      <c r="AC16" s="1"/>
      <c r="AD16" s="1"/>
      <c r="AE16" s="1"/>
      <c r="AF16" s="1"/>
      <c r="AG16" s="1"/>
    </row>
    <row r="17" spans="1:33" ht="16.5" customHeight="1">
      <c r="A17" s="15" t="s">
        <v>7</v>
      </c>
      <c r="B17" s="15">
        <v>20.72</v>
      </c>
      <c r="C17" s="15">
        <v>0.48</v>
      </c>
      <c r="D17" s="51">
        <v>21.34</v>
      </c>
      <c r="E17" s="51">
        <v>0.49</v>
      </c>
      <c r="F17" s="17">
        <v>2355.84</v>
      </c>
      <c r="G17" s="17">
        <v>2402.94</v>
      </c>
      <c r="H17" s="17">
        <v>25.76</v>
      </c>
      <c r="I17" s="17">
        <v>26.78</v>
      </c>
      <c r="J17" s="17">
        <v>20.93</v>
      </c>
      <c r="K17" s="17">
        <v>21.76</v>
      </c>
      <c r="L17" s="18">
        <v>6.02576</v>
      </c>
      <c r="M17" s="18">
        <v>6.11012</v>
      </c>
      <c r="N17" s="17">
        <v>3.64</v>
      </c>
      <c r="O17" s="17">
        <v>3.71</v>
      </c>
      <c r="P17" s="19">
        <v>593.54</v>
      </c>
      <c r="Q17" s="19">
        <v>609.62</v>
      </c>
      <c r="R17" s="13"/>
      <c r="S17" s="13"/>
      <c r="T17" s="13"/>
      <c r="U17" s="39"/>
      <c r="V17" s="12"/>
      <c r="W17" s="4"/>
      <c r="X17" s="6"/>
      <c r="Y17" s="2"/>
      <c r="Z17" s="4"/>
      <c r="AA17" s="4"/>
      <c r="AB17" s="6"/>
      <c r="AC17" s="1"/>
      <c r="AD17" s="1"/>
      <c r="AE17" s="1"/>
      <c r="AF17" s="1"/>
      <c r="AG17" s="1"/>
    </row>
    <row r="18" spans="1:33" ht="15.75">
      <c r="A18" s="19" t="s">
        <v>9</v>
      </c>
      <c r="B18" s="20">
        <f>B17*33</f>
        <v>683.76</v>
      </c>
      <c r="C18" s="50">
        <f>C17*33</f>
        <v>15.84</v>
      </c>
      <c r="D18" s="20">
        <f>D17*33</f>
        <v>704.22</v>
      </c>
      <c r="E18" s="50">
        <f>E17*33</f>
        <v>16.169999999999998</v>
      </c>
      <c r="F18" s="21">
        <f>F16*F17*33</f>
        <v>1368.2718720000003</v>
      </c>
      <c r="G18" s="21">
        <f>G16*G17*33</f>
        <v>1395.6275520000002</v>
      </c>
      <c r="H18" s="21">
        <f aca="true" t="shared" si="3" ref="H18:M18">H16*H17*1</f>
        <v>173.62240000000003</v>
      </c>
      <c r="I18" s="21">
        <f t="shared" si="3"/>
        <v>180.49720000000002</v>
      </c>
      <c r="J18" s="21">
        <f t="shared" si="3"/>
        <v>141.0682</v>
      </c>
      <c r="K18" s="21">
        <f t="shared" si="3"/>
        <v>146.66240000000002</v>
      </c>
      <c r="L18" s="21">
        <f t="shared" si="3"/>
        <v>169.926432</v>
      </c>
      <c r="M18" s="21">
        <f t="shared" si="3"/>
        <v>172.305384</v>
      </c>
      <c r="N18" s="21">
        <f>103*1*N17</f>
        <v>374.92</v>
      </c>
      <c r="O18" s="21">
        <f>103*1*O17</f>
        <v>382.13</v>
      </c>
      <c r="P18" s="19">
        <f>P16*P17*33</f>
        <v>162.57060599999997</v>
      </c>
      <c r="Q18" s="19">
        <f>Q16*Q17*33</f>
        <v>166.974918</v>
      </c>
      <c r="R18" s="22">
        <f>B18+C18+F18+H18+J18+L18+N18+P18</f>
        <v>3089.9795100000006</v>
      </c>
      <c r="S18" s="22">
        <f>D18+E18+G18+I18+K18+M18+O18+Q18</f>
        <v>3164.5874540000004</v>
      </c>
      <c r="T18" s="40">
        <f>S18/R18</f>
        <v>1.024145125803763</v>
      </c>
      <c r="U18" s="22">
        <f>S18-R18</f>
        <v>74.60794399999986</v>
      </c>
      <c r="V18" s="12"/>
      <c r="W18" s="4"/>
      <c r="X18" s="6"/>
      <c r="Y18" s="2"/>
      <c r="Z18" s="4"/>
      <c r="AA18" s="4"/>
      <c r="AB18" s="6"/>
      <c r="AC18" s="1"/>
      <c r="AD18" s="1"/>
      <c r="AE18" s="1"/>
      <c r="AF18" s="1"/>
      <c r="AG18" s="1"/>
    </row>
    <row r="19" spans="1:33" ht="15.75">
      <c r="A19" s="19" t="s">
        <v>10</v>
      </c>
      <c r="B19" s="20">
        <f>B17*42</f>
        <v>870.24</v>
      </c>
      <c r="C19" s="50">
        <f>C17*42</f>
        <v>20.16</v>
      </c>
      <c r="D19" s="20">
        <f>D17*42</f>
        <v>896.28</v>
      </c>
      <c r="E19" s="50">
        <f>E17*42</f>
        <v>20.58</v>
      </c>
      <c r="F19" s="21">
        <f>F16*F17*42</f>
        <v>1741.4369280000003</v>
      </c>
      <c r="G19" s="21">
        <f>G16*G17*42</f>
        <v>1776.253248</v>
      </c>
      <c r="H19" s="21">
        <f aca="true" t="shared" si="4" ref="H19:M19">H16*H17*2</f>
        <v>347.24480000000005</v>
      </c>
      <c r="I19" s="21">
        <f t="shared" si="4"/>
        <v>360.99440000000004</v>
      </c>
      <c r="J19" s="21">
        <f t="shared" si="4"/>
        <v>282.1364</v>
      </c>
      <c r="K19" s="21">
        <f t="shared" si="4"/>
        <v>293.32480000000004</v>
      </c>
      <c r="L19" s="21">
        <f t="shared" si="4"/>
        <v>339.852864</v>
      </c>
      <c r="M19" s="21">
        <f t="shared" si="4"/>
        <v>344.610768</v>
      </c>
      <c r="N19" s="21">
        <f>82*2*N17</f>
        <v>596.96</v>
      </c>
      <c r="O19" s="21">
        <f>82*2*O17</f>
        <v>608.4399999999999</v>
      </c>
      <c r="P19" s="19">
        <f>P16*P17*42</f>
        <v>206.90804399999996</v>
      </c>
      <c r="Q19" s="19">
        <f>Q16*Q17*42</f>
        <v>212.513532</v>
      </c>
      <c r="R19" s="22">
        <f>B19+C19+F19+H19+J19+L19+N19+P19</f>
        <v>4404.939036</v>
      </c>
      <c r="S19" s="22">
        <f>D19+E19+G19+I19+K19+M19+O19+Q19</f>
        <v>4512.996748</v>
      </c>
      <c r="T19" s="40">
        <f>S19/R19</f>
        <v>1.024531034622019</v>
      </c>
      <c r="U19" s="22">
        <f>S19-R19</f>
        <v>108.05771199999981</v>
      </c>
      <c r="V19" s="12"/>
      <c r="W19" s="4"/>
      <c r="X19" s="6"/>
      <c r="Y19" s="2"/>
      <c r="Z19" s="4"/>
      <c r="AA19" s="4"/>
      <c r="AB19" s="6"/>
      <c r="AC19" s="1"/>
      <c r="AD19" s="1"/>
      <c r="AE19" s="1"/>
      <c r="AF19" s="1"/>
      <c r="AG19" s="1"/>
    </row>
    <row r="20" spans="1:33" ht="15.75">
      <c r="A20" s="19" t="s">
        <v>11</v>
      </c>
      <c r="B20" s="20">
        <f>B17*54</f>
        <v>1118.8799999999999</v>
      </c>
      <c r="C20" s="50">
        <f>C17*54</f>
        <v>25.919999999999998</v>
      </c>
      <c r="D20" s="20">
        <f>D17*54</f>
        <v>1152.36</v>
      </c>
      <c r="E20" s="50">
        <f>E17*54</f>
        <v>26.46</v>
      </c>
      <c r="F20" s="21">
        <f>F16*F17*54</f>
        <v>2238.9903360000003</v>
      </c>
      <c r="G20" s="21">
        <f>G16*G17*54</f>
        <v>2283.754176</v>
      </c>
      <c r="H20" s="21">
        <f aca="true" t="shared" si="5" ref="H20:M20">H16*H17*3</f>
        <v>520.8672000000001</v>
      </c>
      <c r="I20" s="21">
        <f t="shared" si="5"/>
        <v>541.4916000000001</v>
      </c>
      <c r="J20" s="21">
        <f t="shared" si="5"/>
        <v>423.20459999999997</v>
      </c>
      <c r="K20" s="21">
        <f t="shared" si="5"/>
        <v>439.98720000000003</v>
      </c>
      <c r="L20" s="21">
        <f t="shared" si="5"/>
        <v>509.77929600000004</v>
      </c>
      <c r="M20" s="21">
        <f t="shared" si="5"/>
        <v>516.916152</v>
      </c>
      <c r="N20" s="21">
        <f>72*3*N17</f>
        <v>786.24</v>
      </c>
      <c r="O20" s="21">
        <f>72*3*O17</f>
        <v>801.36</v>
      </c>
      <c r="P20" s="19">
        <f>P16*P17*54</f>
        <v>266.02462799999995</v>
      </c>
      <c r="Q20" s="19">
        <f>Q16*Q17*54</f>
        <v>273.23168400000003</v>
      </c>
      <c r="R20" s="22">
        <f>B20+C20+F20+H20+J20+L20+N20+P20</f>
        <v>5889.906059999999</v>
      </c>
      <c r="S20" s="22">
        <f>D20+E20+G20+I20+K20+M20+O20+Q20</f>
        <v>6035.560812000001</v>
      </c>
      <c r="T20" s="40">
        <f>S20/R20</f>
        <v>1.0247295543453883</v>
      </c>
      <c r="U20" s="22">
        <f>S20-R20</f>
        <v>145.65475200000128</v>
      </c>
      <c r="V20" s="12"/>
      <c r="W20" s="4"/>
      <c r="X20" s="6"/>
      <c r="Y20" s="2"/>
      <c r="Z20" s="4"/>
      <c r="AA20" s="4"/>
      <c r="AB20" s="6"/>
      <c r="AC20" s="1"/>
      <c r="AD20" s="1"/>
      <c r="AE20" s="1"/>
      <c r="AF20" s="1"/>
      <c r="AG20" s="1"/>
    </row>
    <row r="21" spans="1:33" ht="16.5" customHeight="1">
      <c r="A21" s="23" t="s">
        <v>13</v>
      </c>
      <c r="B21" s="23"/>
      <c r="C21" s="23"/>
      <c r="D21" s="31">
        <f>D17/B17</f>
        <v>1.02992277992278</v>
      </c>
      <c r="E21" s="31">
        <f>E17/C17</f>
        <v>1.0208333333333333</v>
      </c>
      <c r="F21" s="24"/>
      <c r="G21" s="24">
        <f>G17/F17</f>
        <v>1.019992868785656</v>
      </c>
      <c r="H21" s="24"/>
      <c r="I21" s="24">
        <f>I17/H17</f>
        <v>1.0395962732919255</v>
      </c>
      <c r="J21" s="24"/>
      <c r="K21" s="24">
        <f>K17/J17</f>
        <v>1.0396559961777354</v>
      </c>
      <c r="L21" s="24"/>
      <c r="M21" s="24">
        <f>M17/L17</f>
        <v>1.013999893789331</v>
      </c>
      <c r="N21" s="24"/>
      <c r="O21" s="24">
        <f>O17/N17</f>
        <v>1.0192307692307692</v>
      </c>
      <c r="P21" s="19"/>
      <c r="Q21" s="24">
        <f>Q17/P17</f>
        <v>1.0270916871651448</v>
      </c>
      <c r="R21" s="31"/>
      <c r="S21" s="31"/>
      <c r="T21" s="31"/>
      <c r="U21" s="19"/>
      <c r="V21" s="12"/>
      <c r="W21" s="4"/>
      <c r="X21" s="6"/>
      <c r="Y21" s="2"/>
      <c r="Z21" s="4"/>
      <c r="AA21" s="4"/>
      <c r="AB21" s="6"/>
      <c r="AC21" s="1"/>
      <c r="AD21" s="1"/>
      <c r="AE21" s="1"/>
      <c r="AF21" s="1"/>
      <c r="AG21" s="1"/>
    </row>
    <row r="22" spans="1:33" ht="37.5" customHeight="1">
      <c r="A22" s="61" t="s">
        <v>20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62"/>
      <c r="T22" s="62"/>
      <c r="U22" s="11"/>
      <c r="V22" s="30"/>
      <c r="W22" s="4"/>
      <c r="X22" s="6"/>
      <c r="Y22" s="2"/>
      <c r="Z22" s="4"/>
      <c r="AA22" s="4"/>
      <c r="AB22" s="6"/>
      <c r="AC22" s="1"/>
      <c r="AD22" s="1"/>
      <c r="AE22" s="1"/>
      <c r="AF22" s="1"/>
      <c r="AG22" s="1"/>
    </row>
    <row r="23" spans="1:33" ht="6" customHeight="1">
      <c r="A23" s="32"/>
      <c r="B23" s="32"/>
      <c r="C23" s="32"/>
      <c r="D23" s="32"/>
      <c r="E23" s="3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53"/>
      <c r="S23" s="53"/>
      <c r="T23" s="11"/>
      <c r="U23" s="11"/>
      <c r="V23" s="30"/>
      <c r="W23" s="4"/>
      <c r="X23" s="6"/>
      <c r="Y23" s="2"/>
      <c r="Z23" s="4"/>
      <c r="AA23" s="4"/>
      <c r="AB23" s="6"/>
      <c r="AC23" s="1"/>
      <c r="AD23" s="1"/>
      <c r="AE23" s="1"/>
      <c r="AF23" s="1"/>
      <c r="AG23" s="1"/>
    </row>
    <row r="24" spans="1:33" ht="32.25" customHeight="1">
      <c r="A24" s="69" t="s">
        <v>0</v>
      </c>
      <c r="B24" s="65" t="s">
        <v>15</v>
      </c>
      <c r="C24" s="66"/>
      <c r="D24" s="66"/>
      <c r="E24" s="67"/>
      <c r="F24" s="70" t="s">
        <v>8</v>
      </c>
      <c r="G24" s="71"/>
      <c r="H24" s="58" t="s">
        <v>6</v>
      </c>
      <c r="I24" s="68"/>
      <c r="J24" s="60" t="s">
        <v>5</v>
      </c>
      <c r="K24" s="60"/>
      <c r="L24" s="58" t="s">
        <v>3</v>
      </c>
      <c r="M24" s="59"/>
      <c r="N24" s="58" t="s">
        <v>4</v>
      </c>
      <c r="O24" s="59"/>
      <c r="P24" s="58" t="s">
        <v>34</v>
      </c>
      <c r="Q24" s="59"/>
      <c r="R24" s="60" t="s">
        <v>31</v>
      </c>
      <c r="S24" s="60" t="s">
        <v>32</v>
      </c>
      <c r="T24" s="72" t="s">
        <v>17</v>
      </c>
      <c r="U24" s="69" t="s">
        <v>16</v>
      </c>
      <c r="V24" s="12"/>
      <c r="W24" s="8"/>
      <c r="X24" s="8"/>
      <c r="Y24" s="2"/>
      <c r="Z24" s="4"/>
      <c r="AA24" s="4"/>
      <c r="AB24" s="6"/>
      <c r="AC24" s="1"/>
      <c r="AD24" s="1"/>
      <c r="AE24" s="1"/>
      <c r="AF24" s="1"/>
      <c r="AG24" s="1"/>
    </row>
    <row r="25" spans="1:33" ht="39.75" customHeight="1">
      <c r="A25" s="69"/>
      <c r="B25" s="45" t="s">
        <v>25</v>
      </c>
      <c r="C25" s="45" t="s">
        <v>26</v>
      </c>
      <c r="D25" s="45" t="s">
        <v>27</v>
      </c>
      <c r="E25" s="45" t="s">
        <v>28</v>
      </c>
      <c r="F25" s="45" t="s">
        <v>29</v>
      </c>
      <c r="G25" s="45" t="s">
        <v>33</v>
      </c>
      <c r="H25" s="45" t="s">
        <v>29</v>
      </c>
      <c r="I25" s="45" t="s">
        <v>30</v>
      </c>
      <c r="J25" s="45" t="s">
        <v>29</v>
      </c>
      <c r="K25" s="45" t="s">
        <v>33</v>
      </c>
      <c r="L25" s="45" t="s">
        <v>29</v>
      </c>
      <c r="M25" s="45" t="s">
        <v>30</v>
      </c>
      <c r="N25" s="45" t="s">
        <v>29</v>
      </c>
      <c r="O25" s="45" t="s">
        <v>30</v>
      </c>
      <c r="P25" s="45" t="s">
        <v>29</v>
      </c>
      <c r="Q25" s="45" t="s">
        <v>30</v>
      </c>
      <c r="R25" s="60"/>
      <c r="S25" s="60"/>
      <c r="T25" s="72"/>
      <c r="U25" s="69"/>
      <c r="V25" s="12"/>
      <c r="W25" s="8"/>
      <c r="X25" s="8"/>
      <c r="Y25" s="2"/>
      <c r="Z25" s="4"/>
      <c r="AA25" s="4"/>
      <c r="AB25" s="6"/>
      <c r="AC25" s="1"/>
      <c r="AD25" s="1"/>
      <c r="AE25" s="1"/>
      <c r="AF25" s="1"/>
      <c r="AG25" s="1"/>
    </row>
    <row r="26" spans="1:33" ht="15.75" customHeight="1">
      <c r="A26" s="15" t="s">
        <v>14</v>
      </c>
      <c r="B26" s="15">
        <v>18</v>
      </c>
      <c r="C26" s="15"/>
      <c r="D26" s="15">
        <v>18</v>
      </c>
      <c r="E26" s="15"/>
      <c r="F26" s="13">
        <v>8.7</v>
      </c>
      <c r="G26" s="13">
        <v>8.7</v>
      </c>
      <c r="H26" s="49">
        <v>6.74</v>
      </c>
      <c r="I26" s="49">
        <v>6.74</v>
      </c>
      <c r="J26" s="13">
        <v>28.2</v>
      </c>
      <c r="K26" s="13">
        <v>28.2</v>
      </c>
      <c r="L26" s="55" t="s">
        <v>18</v>
      </c>
      <c r="M26" s="56"/>
      <c r="N26" s="13">
        <v>6.74</v>
      </c>
      <c r="O26" s="13">
        <v>6.74</v>
      </c>
      <c r="P26" s="13">
        <v>0.0083</v>
      </c>
      <c r="Q26" s="13">
        <v>0.0083</v>
      </c>
      <c r="R26" s="13"/>
      <c r="S26" s="13"/>
      <c r="T26" s="13"/>
      <c r="U26" s="19"/>
      <c r="V26" s="12"/>
      <c r="W26" s="8"/>
      <c r="X26" s="8"/>
      <c r="Y26" s="2"/>
      <c r="Z26" s="4"/>
      <c r="AA26" s="4"/>
      <c r="AB26" s="6"/>
      <c r="AC26" s="1"/>
      <c r="AD26" s="1"/>
      <c r="AE26" s="1"/>
      <c r="AF26" s="1"/>
      <c r="AG26" s="1"/>
    </row>
    <row r="27" spans="1:33" ht="15.75" customHeight="1">
      <c r="A27" s="15" t="s">
        <v>7</v>
      </c>
      <c r="B27" s="15">
        <f>B17</f>
        <v>20.72</v>
      </c>
      <c r="C27" s="15">
        <v>0.48</v>
      </c>
      <c r="D27" s="51">
        <f>D17</f>
        <v>21.34</v>
      </c>
      <c r="E27" s="51">
        <v>0.49</v>
      </c>
      <c r="F27" s="54">
        <v>5.71471</v>
      </c>
      <c r="G27" s="18">
        <v>5.79472</v>
      </c>
      <c r="H27" s="17">
        <v>25.76</v>
      </c>
      <c r="I27" s="17">
        <v>26.78</v>
      </c>
      <c r="J27" s="18">
        <v>6.02576</v>
      </c>
      <c r="K27" s="18">
        <v>6.11012</v>
      </c>
      <c r="L27" s="17">
        <v>3.64</v>
      </c>
      <c r="M27" s="17">
        <v>3.71</v>
      </c>
      <c r="N27" s="17">
        <v>20.93</v>
      </c>
      <c r="O27" s="17">
        <v>21.76</v>
      </c>
      <c r="P27" s="17">
        <v>593.54</v>
      </c>
      <c r="Q27" s="17">
        <v>609.62</v>
      </c>
      <c r="R27" s="13"/>
      <c r="S27" s="13"/>
      <c r="T27" s="13"/>
      <c r="U27" s="39"/>
      <c r="V27" s="12"/>
      <c r="W27" s="8"/>
      <c r="X27" s="8"/>
      <c r="Y27" s="2"/>
      <c r="Z27" s="4"/>
      <c r="AA27" s="4"/>
      <c r="AB27" s="6"/>
      <c r="AC27" s="1"/>
      <c r="AD27" s="1"/>
      <c r="AE27" s="1"/>
      <c r="AF27" s="1"/>
      <c r="AG27" s="1"/>
    </row>
    <row r="28" spans="1:33" ht="15.75">
      <c r="A28" s="19" t="s">
        <v>9</v>
      </c>
      <c r="B28" s="20">
        <f>B27*33</f>
        <v>683.76</v>
      </c>
      <c r="C28" s="50">
        <f>C27*33</f>
        <v>15.84</v>
      </c>
      <c r="D28" s="20">
        <f>D27*33</f>
        <v>704.22</v>
      </c>
      <c r="E28" s="50">
        <f>E27*33</f>
        <v>16.169999999999998</v>
      </c>
      <c r="F28" s="21">
        <f>F26*F27*33</f>
        <v>1640.693241</v>
      </c>
      <c r="G28" s="21">
        <f>G26*G27*33</f>
        <v>1663.664112</v>
      </c>
      <c r="H28" s="21">
        <f>H26*H27*1</f>
        <v>173.62240000000003</v>
      </c>
      <c r="I28" s="21">
        <f>I26*I27*1</f>
        <v>180.49720000000002</v>
      </c>
      <c r="J28" s="21">
        <f aca="true" t="shared" si="6" ref="J28:O28">J26*J27*1</f>
        <v>169.926432</v>
      </c>
      <c r="K28" s="21">
        <f t="shared" si="6"/>
        <v>172.305384</v>
      </c>
      <c r="L28" s="21">
        <f>103*1*L27</f>
        <v>374.92</v>
      </c>
      <c r="M28" s="21">
        <f>103*1*M27</f>
        <v>382.13</v>
      </c>
      <c r="N28" s="21">
        <f t="shared" si="6"/>
        <v>141.0682</v>
      </c>
      <c r="O28" s="21">
        <f t="shared" si="6"/>
        <v>146.66240000000002</v>
      </c>
      <c r="P28" s="50">
        <f>P26*P27*33</f>
        <v>162.57060599999997</v>
      </c>
      <c r="Q28" s="50">
        <f>Q26*Q27*33</f>
        <v>166.974918</v>
      </c>
      <c r="R28" s="22">
        <f>B28+C28+F28+H28+J28+L28+N28+P28</f>
        <v>3362.4008790000003</v>
      </c>
      <c r="S28" s="22">
        <f>D28+E28+G28+I28+K28+M28+O28+Q28</f>
        <v>3432.624014</v>
      </c>
      <c r="T28" s="40">
        <f>S28/R28</f>
        <v>1.020884819367786</v>
      </c>
      <c r="U28" s="22">
        <f>S28-R28</f>
        <v>70.22313499999973</v>
      </c>
      <c r="V28" s="12"/>
      <c r="W28" s="5"/>
      <c r="X28" s="2"/>
      <c r="Y28" s="2"/>
      <c r="Z28" s="4"/>
      <c r="AA28" s="4"/>
      <c r="AB28" s="6"/>
      <c r="AC28" s="1"/>
      <c r="AD28" s="1"/>
      <c r="AE28" s="1"/>
      <c r="AF28" s="1"/>
      <c r="AG28" s="1"/>
    </row>
    <row r="29" spans="1:33" ht="15.75">
      <c r="A29" s="19" t="s">
        <v>10</v>
      </c>
      <c r="B29" s="20">
        <f>B27*42</f>
        <v>870.24</v>
      </c>
      <c r="C29" s="50">
        <f>C27*42</f>
        <v>20.16</v>
      </c>
      <c r="D29" s="20">
        <f>D27*42</f>
        <v>896.28</v>
      </c>
      <c r="E29" s="50">
        <f>E27*42</f>
        <v>20.58</v>
      </c>
      <c r="F29" s="21">
        <f>F26*F27*42</f>
        <v>2088.155034</v>
      </c>
      <c r="G29" s="21">
        <f>G26*G27*42</f>
        <v>2117.390688</v>
      </c>
      <c r="H29" s="21">
        <f>H26*H27*2</f>
        <v>347.24480000000005</v>
      </c>
      <c r="I29" s="21">
        <f>I26*I27*2</f>
        <v>360.99440000000004</v>
      </c>
      <c r="J29" s="21">
        <f aca="true" t="shared" si="7" ref="J29:O29">J26*J27*2</f>
        <v>339.852864</v>
      </c>
      <c r="K29" s="21">
        <f t="shared" si="7"/>
        <v>344.610768</v>
      </c>
      <c r="L29" s="21">
        <f>82*2*L27</f>
        <v>596.96</v>
      </c>
      <c r="M29" s="21">
        <f>82*2*M27</f>
        <v>608.4399999999999</v>
      </c>
      <c r="N29" s="21">
        <f t="shared" si="7"/>
        <v>282.1364</v>
      </c>
      <c r="O29" s="21">
        <f t="shared" si="7"/>
        <v>293.32480000000004</v>
      </c>
      <c r="P29" s="50">
        <f>P26*P27*42</f>
        <v>206.90804399999996</v>
      </c>
      <c r="Q29" s="50">
        <f>Q26*Q27*42</f>
        <v>212.513532</v>
      </c>
      <c r="R29" s="22">
        <f>B29+C29+F29+H29+J29+L29+N29+P29</f>
        <v>4751.657142</v>
      </c>
      <c r="S29" s="22">
        <f>D29+E29+G29+I29+K29+M29+O29+Q29</f>
        <v>4854.134188</v>
      </c>
      <c r="T29" s="40">
        <f>S29/R29</f>
        <v>1.0215665909676444</v>
      </c>
      <c r="U29" s="22">
        <f>S29-R29</f>
        <v>102.47704599999997</v>
      </c>
      <c r="V29" s="12"/>
      <c r="W29" s="5"/>
      <c r="X29" s="2"/>
      <c r="Y29" s="2"/>
      <c r="Z29" s="4"/>
      <c r="AA29" s="4"/>
      <c r="AB29" s="6"/>
      <c r="AC29" s="1"/>
      <c r="AD29" s="1"/>
      <c r="AE29" s="1"/>
      <c r="AF29" s="1"/>
      <c r="AG29" s="1"/>
    </row>
    <row r="30" spans="1:33" ht="15.75">
      <c r="A30" s="19" t="s">
        <v>11</v>
      </c>
      <c r="B30" s="20">
        <f>B27*54</f>
        <v>1118.8799999999999</v>
      </c>
      <c r="C30" s="50">
        <f>C27*54</f>
        <v>25.919999999999998</v>
      </c>
      <c r="D30" s="20">
        <f>D27*54</f>
        <v>1152.36</v>
      </c>
      <c r="E30" s="50">
        <f>E27*54</f>
        <v>26.46</v>
      </c>
      <c r="F30" s="21">
        <f>F26*F27*54</f>
        <v>2684.7707579999997</v>
      </c>
      <c r="G30" s="21">
        <f>G26*G27*54</f>
        <v>2722.3594559999997</v>
      </c>
      <c r="H30" s="21">
        <f>H26*H27*3</f>
        <v>520.8672000000001</v>
      </c>
      <c r="I30" s="21">
        <f>I26*I27*3</f>
        <v>541.4916000000001</v>
      </c>
      <c r="J30" s="21">
        <f aca="true" t="shared" si="8" ref="J30:O30">J26*J27*3</f>
        <v>509.77929600000004</v>
      </c>
      <c r="K30" s="21">
        <f t="shared" si="8"/>
        <v>516.916152</v>
      </c>
      <c r="L30" s="21">
        <f>72*3*L27</f>
        <v>786.24</v>
      </c>
      <c r="M30" s="21">
        <f>72*3*M27</f>
        <v>801.36</v>
      </c>
      <c r="N30" s="21">
        <f t="shared" si="8"/>
        <v>423.20459999999997</v>
      </c>
      <c r="O30" s="21">
        <f t="shared" si="8"/>
        <v>439.98720000000003</v>
      </c>
      <c r="P30" s="50">
        <f>P26*P27*54</f>
        <v>266.02462799999995</v>
      </c>
      <c r="Q30" s="50">
        <f>Q26*Q27*54</f>
        <v>273.23168400000003</v>
      </c>
      <c r="R30" s="22">
        <f>B30+C30+F30+H30+J30+L30+N30+P30</f>
        <v>6335.686482</v>
      </c>
      <c r="S30" s="22">
        <f>D30+E30+G30+I30+K30+M30+O30+Q30</f>
        <v>6474.1660919999995</v>
      </c>
      <c r="T30" s="40">
        <f>S30/R30</f>
        <v>1.0218570805852574</v>
      </c>
      <c r="U30" s="22">
        <f>S30-R30</f>
        <v>138.4796099999994</v>
      </c>
      <c r="V30" s="12"/>
      <c r="W30" s="5"/>
      <c r="X30" s="2"/>
      <c r="Y30" s="2"/>
      <c r="Z30" s="4"/>
      <c r="AA30" s="4"/>
      <c r="AB30" s="6"/>
      <c r="AC30" s="1"/>
      <c r="AD30" s="1"/>
      <c r="AE30" s="1"/>
      <c r="AF30" s="1"/>
      <c r="AG30" s="1"/>
    </row>
    <row r="31" spans="1:33" ht="16.5" customHeight="1">
      <c r="A31" s="23" t="s">
        <v>13</v>
      </c>
      <c r="B31" s="46"/>
      <c r="C31" s="46"/>
      <c r="D31" s="47">
        <f>D27/B27</f>
        <v>1.02992277992278</v>
      </c>
      <c r="E31" s="47">
        <f>E27/C27</f>
        <v>1.0208333333333333</v>
      </c>
      <c r="F31" s="34"/>
      <c r="G31" s="24">
        <f>G27/F27</f>
        <v>1.0140007104472493</v>
      </c>
      <c r="H31" s="24"/>
      <c r="I31" s="24">
        <f>I27/H27</f>
        <v>1.0395962732919255</v>
      </c>
      <c r="J31" s="24"/>
      <c r="K31" s="24">
        <f>K27/J27</f>
        <v>1.013999893789331</v>
      </c>
      <c r="L31" s="24"/>
      <c r="M31" s="24">
        <f>M27/L27</f>
        <v>1.0192307692307692</v>
      </c>
      <c r="N31" s="19"/>
      <c r="O31" s="42">
        <f>O27/N27</f>
        <v>1.0396559961777354</v>
      </c>
      <c r="P31" s="24"/>
      <c r="Q31" s="24">
        <f>Q27/P27</f>
        <v>1.0270916871651448</v>
      </c>
      <c r="R31" s="27"/>
      <c r="S31" s="24"/>
      <c r="T31" s="19"/>
      <c r="U31" s="19"/>
      <c r="V31" s="12"/>
      <c r="W31" s="4"/>
      <c r="X31" s="6"/>
      <c r="Y31" s="2"/>
      <c r="Z31" s="4"/>
      <c r="AA31" s="4"/>
      <c r="AB31" s="6"/>
      <c r="AC31" s="1"/>
      <c r="AD31" s="1"/>
      <c r="AE31" s="1"/>
      <c r="AF31" s="1"/>
      <c r="AG31" s="1"/>
    </row>
    <row r="32" spans="1:33" ht="10.5" customHeight="1">
      <c r="A32" s="28"/>
      <c r="B32" s="28"/>
      <c r="C32" s="28"/>
      <c r="D32" s="28"/>
      <c r="E32" s="28"/>
      <c r="F32" s="37"/>
      <c r="G32" s="38"/>
      <c r="H32" s="29"/>
      <c r="I32" s="29"/>
      <c r="J32" s="29"/>
      <c r="K32" s="29"/>
      <c r="L32" s="38"/>
      <c r="M32" s="38"/>
      <c r="N32" s="38"/>
      <c r="O32" s="38"/>
      <c r="P32" s="35"/>
      <c r="Q32" s="35"/>
      <c r="R32" s="35"/>
      <c r="S32" s="35"/>
      <c r="T32" s="35"/>
      <c r="U32" s="33"/>
      <c r="V32" s="36"/>
      <c r="W32" s="3"/>
      <c r="X32" s="3"/>
      <c r="Y32" s="2"/>
      <c r="Z32" s="4"/>
      <c r="AA32" s="4"/>
      <c r="AB32" s="1"/>
      <c r="AC32" s="1"/>
      <c r="AD32" s="1"/>
      <c r="AE32" s="1"/>
      <c r="AF32" s="1"/>
      <c r="AG32" s="1"/>
    </row>
    <row r="33" spans="1:33" ht="36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48"/>
      <c r="S33" s="48"/>
      <c r="T33" s="44"/>
      <c r="U33" s="33"/>
      <c r="V33" s="36"/>
      <c r="W33" s="3"/>
      <c r="X33" s="3"/>
      <c r="Y33" s="2"/>
      <c r="Z33" s="4"/>
      <c r="AA33" s="4"/>
      <c r="AB33" s="1"/>
      <c r="AC33" s="1"/>
      <c r="AD33" s="1"/>
      <c r="AE33" s="1"/>
      <c r="AF33" s="1"/>
      <c r="AG33" s="1"/>
    </row>
    <row r="34" spans="1:33" ht="8.25" customHeight="1">
      <c r="A34" s="12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4"/>
      <c r="U34" s="33"/>
      <c r="V34" s="36"/>
      <c r="W34" s="3"/>
      <c r="X34" s="3"/>
      <c r="Y34" s="2"/>
      <c r="Z34" s="4"/>
      <c r="AA34" s="4"/>
      <c r="AB34" s="1"/>
      <c r="AC34" s="1"/>
      <c r="AD34" s="1"/>
      <c r="AE34" s="1"/>
      <c r="AF34" s="1"/>
      <c r="AG34" s="1"/>
    </row>
    <row r="35" spans="1:22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12"/>
      <c r="V35" s="12"/>
    </row>
    <row r="36" spans="1:22" ht="15.75">
      <c r="A36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</sheetData>
  <sheetProtection/>
  <mergeCells count="48">
    <mergeCell ref="A1:W1"/>
    <mergeCell ref="F3:Q3"/>
    <mergeCell ref="A4:A5"/>
    <mergeCell ref="F4:G4"/>
    <mergeCell ref="H4:I4"/>
    <mergeCell ref="R4:S4"/>
    <mergeCell ref="N4:O4"/>
    <mergeCell ref="S14:S15"/>
    <mergeCell ref="A2:T2"/>
    <mergeCell ref="U14:U15"/>
    <mergeCell ref="U24:U25"/>
    <mergeCell ref="W4:W5"/>
    <mergeCell ref="N6:O6"/>
    <mergeCell ref="P24:Q24"/>
    <mergeCell ref="P14:Q14"/>
    <mergeCell ref="R14:R15"/>
    <mergeCell ref="T14:T15"/>
    <mergeCell ref="T24:T25"/>
    <mergeCell ref="J4:K4"/>
    <mergeCell ref="V4:V5"/>
    <mergeCell ref="P4:Q4"/>
    <mergeCell ref="T4:T5"/>
    <mergeCell ref="U4:U5"/>
    <mergeCell ref="L14:M14"/>
    <mergeCell ref="L4:M4"/>
    <mergeCell ref="A14:A15"/>
    <mergeCell ref="F14:G14"/>
    <mergeCell ref="H14:I14"/>
    <mergeCell ref="F24:G24"/>
    <mergeCell ref="J14:K14"/>
    <mergeCell ref="N14:O14"/>
    <mergeCell ref="A24:A25"/>
    <mergeCell ref="N16:O16"/>
    <mergeCell ref="A22:T22"/>
    <mergeCell ref="F23:Q23"/>
    <mergeCell ref="J24:K24"/>
    <mergeCell ref="B4:E4"/>
    <mergeCell ref="B14:E14"/>
    <mergeCell ref="B24:E24"/>
    <mergeCell ref="H24:I24"/>
    <mergeCell ref="A12:T12"/>
    <mergeCell ref="F13:V13"/>
    <mergeCell ref="L26:M26"/>
    <mergeCell ref="A33:Q33"/>
    <mergeCell ref="N24:O24"/>
    <mergeCell ref="R24:R25"/>
    <mergeCell ref="S24:S25"/>
    <mergeCell ref="L24:M24"/>
  </mergeCells>
  <printOptions/>
  <pageMargins left="0.47" right="0.03937007874015748" top="0.4330708661417323" bottom="0.2755905511811024" header="0.2362204724409449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Econom_2</dc:creator>
  <cp:keywords/>
  <dc:description/>
  <cp:lastModifiedBy>Valova GA</cp:lastModifiedBy>
  <cp:lastPrinted>2019-06-19T12:00:09Z</cp:lastPrinted>
  <dcterms:created xsi:type="dcterms:W3CDTF">2001-07-20T09:18:36Z</dcterms:created>
  <dcterms:modified xsi:type="dcterms:W3CDTF">2019-06-19T12:04:45Z</dcterms:modified>
  <cp:category/>
  <cp:version/>
  <cp:contentType/>
  <cp:contentStatus/>
</cp:coreProperties>
</file>